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nthly P&amp;L" sheetId="1" state="visible" r:id="rId1"/>
    <sheet xmlns:r="http://schemas.openxmlformats.org/officeDocument/2006/relationships" name="Ledger Tie-out" sheetId="2" state="visible" r:id="rId2"/>
    <sheet xmlns:r="http://schemas.openxmlformats.org/officeDocument/2006/relationships" name="Weekly Sales" sheetId="3" state="visible" r:id="rId3"/>
    <sheet xmlns:r="http://schemas.openxmlformats.org/officeDocument/2006/relationships" name="Overhead Split" sheetId="4" state="visible" r:id="rId4"/>
    <sheet xmlns:r="http://schemas.openxmlformats.org/officeDocument/2006/relationships" name="Partner View (Pkg C)" sheetId="5" state="visible" r:id="rId5"/>
  </sheets>
  <definedNames/>
  <calcPr calcId="124519" fullCalcOnLoad="1"/>
</workbook>
</file>

<file path=xl/styles.xml><?xml version="1.0" encoding="utf-8"?>
<styleSheet xmlns="http://schemas.openxmlformats.org/spreadsheetml/2006/main">
  <numFmts count="2">
    <numFmt numFmtId="164" formatCode="#,##0;(#,##0);&quot;–&quot;"/>
    <numFmt numFmtId="165" formatCode="0%;(0%);&quot;–&quot;"/>
  </numFmts>
  <fonts count="17">
    <font>
      <name val="Calibri"/>
      <family val="2"/>
      <color theme="1"/>
      <sz val="11"/>
      <scheme val="minor"/>
    </font>
    <font>
      <name val="Arial"/>
      <b val="1"/>
      <sz val="14"/>
    </font>
    <font>
      <name val="Arial"/>
      <i val="1"/>
      <sz val="10"/>
    </font>
    <font>
      <name val="Arial"/>
      <color rgb="00555555"/>
      <sz val="9"/>
    </font>
    <font>
      <name val="Arial"/>
      <b val="1"/>
      <color rgb="00FFFFFF"/>
      <sz val="10"/>
    </font>
    <font>
      <name val="Arial"/>
      <b val="1"/>
      <sz val="9"/>
    </font>
    <font>
      <name val="Arial"/>
      <b val="1"/>
      <sz val="10"/>
    </font>
    <font>
      <name val="Arial"/>
      <b val="1"/>
      <color rgb="00000000"/>
      <sz val="10"/>
    </font>
    <font>
      <name val="Arial"/>
      <i val="1"/>
      <color rgb="00555555"/>
      <sz val="8"/>
    </font>
    <font>
      <name val="Arial"/>
      <sz val="10"/>
    </font>
    <font>
      <name val="Arial"/>
      <color rgb="00000000"/>
      <sz val="10"/>
    </font>
    <font>
      <name val="Arial"/>
      <color rgb="00C00000"/>
      <sz val="10"/>
    </font>
    <font>
      <name val="Arial"/>
      <b val="1"/>
      <color rgb="001F3B4D"/>
      <sz val="9"/>
    </font>
    <font>
      <name val="Arial"/>
      <sz val="9"/>
    </font>
    <font>
      <name val="Arial"/>
      <b val="1"/>
      <sz val="12"/>
    </font>
    <font>
      <name val="Arial"/>
      <i val="1"/>
      <sz val="9"/>
    </font>
    <font>
      <name val="Arial"/>
      <b val="1"/>
      <color rgb="00C00000"/>
      <sz val="10"/>
    </font>
  </fonts>
  <fills count="5">
    <fill>
      <patternFill/>
    </fill>
    <fill>
      <patternFill patternType="gray125"/>
    </fill>
    <fill>
      <patternFill patternType="solid">
        <fgColor rgb="001F3B4D"/>
      </patternFill>
    </fill>
    <fill>
      <patternFill patternType="solid">
        <fgColor rgb="00E2EFDA"/>
      </patternFill>
    </fill>
    <fill>
      <patternFill patternType="solid">
        <fgColor rgb="00F2F2F2"/>
      </patternFill>
    </fill>
  </fills>
  <borders count="1">
    <border>
      <left/>
      <right/>
      <top/>
      <bottom/>
      <diagonal/>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wrapText="1"/>
    </xf>
    <xf numFmtId="0" fontId="4" fillId="2" borderId="0" applyAlignment="1" pivotButton="0" quotePrefix="0" xfId="0">
      <alignment horizontal="center"/>
    </xf>
    <xf numFmtId="0" fontId="5" fillId="0" borderId="0" pivotButton="0" quotePrefix="0" xfId="0"/>
    <xf numFmtId="0" fontId="6" fillId="0" borderId="0" pivotButton="0" quotePrefix="0" xfId="0"/>
    <xf numFmtId="164" fontId="7" fillId="0" borderId="0" pivotButton="0" quotePrefix="0" xfId="0"/>
    <xf numFmtId="164" fontId="6" fillId="4" borderId="0" pivotButton="0" quotePrefix="0" xfId="0"/>
    <xf numFmtId="0" fontId="9" fillId="0" borderId="0" pivotButton="0" quotePrefix="0" xfId="0"/>
    <xf numFmtId="164" fontId="10" fillId="0" borderId="0" pivotButton="0" quotePrefix="0" xfId="0"/>
    <xf numFmtId="164" fontId="9" fillId="4" borderId="0" pivotButton="0" quotePrefix="0" xfId="0"/>
    <xf numFmtId="164" fontId="6" fillId="0" borderId="0" pivotButton="0" quotePrefix="0" xfId="0"/>
    <xf numFmtId="164" fontId="11" fillId="0" borderId="0" pivotButton="0" quotePrefix="0" xfId="0"/>
    <xf numFmtId="164" fontId="6" fillId="3" borderId="0" pivotButton="0" quotePrefix="0" xfId="0"/>
    <xf numFmtId="0" fontId="12" fillId="0" borderId="0" pivotButton="0" quotePrefix="0" xfId="0"/>
    <xf numFmtId="165" fontId="10" fillId="0" borderId="0" pivotButton="0" quotePrefix="0" xfId="0"/>
    <xf numFmtId="165" fontId="0" fillId="4" borderId="0" pivotButton="0" quotePrefix="0" xfId="0"/>
    <xf numFmtId="49" fontId="10" fillId="0" borderId="0" pivotButton="0" quotePrefix="0" xfId="0"/>
    <xf numFmtId="49" fontId="11" fillId="0" borderId="0" pivotButton="0" quotePrefix="0" xfId="0"/>
    <xf numFmtId="3" fontId="10" fillId="0" borderId="0" pivotButton="0" quotePrefix="0" xfId="0"/>
    <xf numFmtId="3" fontId="9" fillId="4" borderId="0" pivotButton="0" quotePrefix="0" xfId="0"/>
    <xf numFmtId="0" fontId="13" fillId="0" borderId="0" applyAlignment="1" pivotButton="0" quotePrefix="0" xfId="0">
      <alignment vertical="top" wrapText="1"/>
    </xf>
    <xf numFmtId="0" fontId="14" fillId="0" borderId="0" pivotButton="0" quotePrefix="0" xfId="0"/>
    <xf numFmtId="0" fontId="15" fillId="0" borderId="0" pivotButton="0" quotePrefix="0" xfId="0"/>
    <xf numFmtId="164" fontId="0" fillId="0" borderId="0" pivotButton="0" quotePrefix="0" xfId="0"/>
    <xf numFmtId="164" fontId="16" fillId="0" borderId="0" pivotButton="0" quotePrefix="0" xfId="0"/>
    <xf numFmtId="3" fontId="0" fillId="0" borderId="0" pivotButton="0" quotePrefix="0" xfId="0"/>
    <xf numFmtId="0" fontId="15" fillId="0" borderId="0" applyAlignment="1" pivotButton="0" quotePrefix="0" xfId="0">
      <alignment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L5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6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70" customWidth="1" min="12" max="12"/>
  </cols>
  <sheetData>
    <row r="1">
      <c r="B1" s="1" t="inlineStr">
        <is>
          <t>LOOP BIO LABS, LLC</t>
        </is>
      </c>
    </row>
    <row r="2">
      <c r="B2" s="2" t="inlineStr">
        <is>
          <t>Monthly P&amp;L — April 1 to October 12, 2026 · unaudited, accrual · revenue from the sales ledger (Supabase revenue_timeseries, brand loop_bio)</t>
        </is>
      </c>
    </row>
    <row r="3" ht="28" customHeight="1">
      <c r="B3" s="3" t="inlineStr">
        <is>
          <t>Every revenue-side figure is the ledger value, untouched (see Ledger Tie-out). One estimate on the revenue side, labeled. Expense sources are labeled per month; red = budget figures pending the closed books.</t>
        </is>
      </c>
    </row>
    <row r="5">
      <c r="B5" s="4" t="inlineStr">
        <is>
          <t>Line</t>
        </is>
      </c>
      <c r="C5" s="4" t="inlineStr">
        <is>
          <t>Apr</t>
        </is>
      </c>
      <c r="D5" s="4" t="inlineStr">
        <is>
          <t>May</t>
        </is>
      </c>
      <c r="E5" s="4" t="inlineStr">
        <is>
          <t>Jun</t>
        </is>
      </c>
      <c r="F5" s="4" t="inlineStr">
        <is>
          <t>Jul</t>
        </is>
      </c>
      <c r="G5" s="4" t="inlineStr">
        <is>
          <t>Aug</t>
        </is>
      </c>
      <c r="H5" s="4" t="inlineStr">
        <is>
          <t>Sep</t>
        </is>
      </c>
      <c r="I5" s="4" t="inlineStr">
        <is>
          <t>Oct MTD</t>
        </is>
      </c>
      <c r="J5" s="4" t="inlineStr">
        <is>
          <t>Q2</t>
        </is>
      </c>
      <c r="K5" s="4" t="inlineStr">
        <is>
          <t>Q3</t>
        </is>
      </c>
      <c r="L5" s="5" t="inlineStr">
        <is>
          <t>Source / note</t>
        </is>
      </c>
    </row>
    <row r="6">
      <c r="B6" s="6" t="inlineStr">
        <is>
          <t>GMV — consumer (dashboard GMV less wholesale)</t>
        </is>
      </c>
      <c r="C6" s="7" t="n">
        <v>703814</v>
      </c>
      <c r="D6" s="7" t="n">
        <v>812640</v>
      </c>
      <c r="E6" s="7" t="n">
        <v>691132</v>
      </c>
      <c r="F6" s="7" t="n">
        <v>530624</v>
      </c>
      <c r="G6" s="7" t="n">
        <v>352822</v>
      </c>
      <c r="H6" s="7" t="n">
        <v>394460</v>
      </c>
      <c r="I6" s="7" t="n">
        <v>97591</v>
      </c>
      <c r="J6" s="8">
        <f>SUM(C6:E6)</f>
        <v/>
      </c>
      <c r="K6" s="8">
        <f>SUM(F6:H6)</f>
        <v/>
      </c>
    </row>
    <row r="7">
      <c r="B7" s="9" t="inlineStr">
        <is>
          <t xml:space="preserve">    Discounts and promos (ledger)</t>
        </is>
      </c>
      <c r="C7" s="10" t="n">
        <v>-94877</v>
      </c>
      <c r="D7" s="10" t="n">
        <v>-160719</v>
      </c>
      <c r="E7" s="10" t="n">
        <v>-133617</v>
      </c>
      <c r="F7" s="10" t="n">
        <v>-57520</v>
      </c>
      <c r="G7" s="10" t="n">
        <v>-154</v>
      </c>
      <c r="H7" s="10" t="n">
        <v>-1004</v>
      </c>
      <c r="I7" s="10" t="n">
        <v>-103</v>
      </c>
      <c r="J7" s="11">
        <f>SUM(C7:E7)</f>
        <v/>
      </c>
      <c r="K7" s="11">
        <f>SUM(F7:H7)</f>
        <v/>
      </c>
    </row>
    <row r="8">
      <c r="B8" s="9" t="inlineStr">
        <is>
          <t xml:space="preserve">    Basis adjustment: GMV (list + shipping) vs amount charged</t>
        </is>
      </c>
      <c r="C8" s="10" t="n">
        <v>21184</v>
      </c>
      <c r="D8" s="10" t="n">
        <v>26950</v>
      </c>
      <c r="E8" s="10" t="n">
        <v>17151</v>
      </c>
      <c r="F8" s="10" t="n">
        <v>11160</v>
      </c>
      <c r="G8" s="10" t="n">
        <v>154</v>
      </c>
      <c r="H8" s="10" t="n">
        <v>1004</v>
      </c>
      <c r="I8" s="10" t="n">
        <v>103</v>
      </c>
      <c r="J8" s="11">
        <f>SUM(C8:E8)</f>
        <v/>
      </c>
      <c r="K8" s="11">
        <f>SUM(F8:H8)</f>
        <v/>
      </c>
    </row>
    <row r="9">
      <c r="B9" s="6" t="inlineStr">
        <is>
          <t>Amount charged — consumer (dashboard Charged less wholesale)</t>
        </is>
      </c>
      <c r="C9" s="12">
        <f>C6+C7+C8</f>
        <v/>
      </c>
      <c r="D9" s="12">
        <f>D6+D7+D8</f>
        <v/>
      </c>
      <c r="E9" s="12">
        <f>E6+E7+E8</f>
        <v/>
      </c>
      <c r="F9" s="12">
        <f>F6+F7+F8</f>
        <v/>
      </c>
      <c r="G9" s="12">
        <f>G6+G7+G8</f>
        <v/>
      </c>
      <c r="H9" s="12">
        <f>H6+H7+H8</f>
        <v/>
      </c>
      <c r="I9" s="12">
        <f>I6+I7+I8</f>
        <v/>
      </c>
      <c r="J9" s="8">
        <f>SUM(C9:E9)</f>
        <v/>
      </c>
      <c r="K9" s="8">
        <f>SUM(F9:H9)</f>
        <v/>
      </c>
    </row>
    <row r="10">
      <c r="B10" s="9" t="inlineStr">
        <is>
          <t xml:space="preserve">    Sales tax collected — recorded (liability, not revenue)</t>
        </is>
      </c>
      <c r="C10" s="10" t="n">
        <v>-17796</v>
      </c>
      <c r="D10" s="10" t="n">
        <v>-23901</v>
      </c>
      <c r="E10" s="10" t="n">
        <v>-18964</v>
      </c>
      <c r="F10" s="10" t="n">
        <v>-8823</v>
      </c>
      <c r="G10" s="10" t="n">
        <v>-403</v>
      </c>
      <c r="H10" s="10" t="n">
        <v>-726</v>
      </c>
      <c r="I10" s="10" t="n">
        <v>-203</v>
      </c>
      <c r="J10" s="11">
        <f>SUM(C10:E10)</f>
        <v/>
      </c>
      <c r="K10" s="11">
        <f>SUM(F10:H10)</f>
        <v/>
      </c>
    </row>
    <row r="11">
      <c r="B11" s="9" t="inlineStr">
        <is>
          <t xml:space="preserve">    Sales tax — ESTIMATE for processor-fed months (3.2% × charged)</t>
        </is>
      </c>
      <c r="C11" s="10" t="n">
        <v>0</v>
      </c>
      <c r="D11" s="10" t="n">
        <v>0</v>
      </c>
      <c r="E11" s="10" t="n">
        <v>0</v>
      </c>
      <c r="F11" s="10" t="n">
        <v>0</v>
      </c>
      <c r="G11" s="13" t="n">
        <v>-11290</v>
      </c>
      <c r="H11" s="13" t="n">
        <v>-12623</v>
      </c>
      <c r="I11" s="13" t="n">
        <v>-3123</v>
      </c>
      <c r="J11" s="11">
        <f>SUM(C11:E11)</f>
        <v/>
      </c>
      <c r="K11" s="11">
        <f>SUM(F11:H11)</f>
        <v/>
      </c>
    </row>
    <row r="12">
      <c r="B12" s="9" t="inlineStr">
        <is>
          <t xml:space="preserve">    Refunds and chargebacks — consumer (ledger)</t>
        </is>
      </c>
      <c r="C12" s="10" t="n">
        <v>-33231</v>
      </c>
      <c r="D12" s="10" t="n">
        <v>-12574</v>
      </c>
      <c r="E12" s="10" t="n">
        <v>-7744</v>
      </c>
      <c r="F12" s="10" t="n">
        <v>-28338</v>
      </c>
      <c r="G12" s="10" t="n">
        <v>-8029</v>
      </c>
      <c r="H12" s="10" t="n">
        <v>-4464</v>
      </c>
      <c r="I12" s="10" t="n">
        <v>-1829</v>
      </c>
      <c r="J12" s="11">
        <f>SUM(C12:E12)</f>
        <v/>
      </c>
      <c r="K12" s="11">
        <f>SUM(F12:H12)</f>
        <v/>
      </c>
    </row>
    <row r="13">
      <c r="B13" s="6" t="inlineStr">
        <is>
          <t>Consumer net revenue</t>
        </is>
      </c>
      <c r="C13" s="12">
        <f>C9+C10+C11+C12</f>
        <v/>
      </c>
      <c r="D13" s="12">
        <f>D9+D10+D11+D12</f>
        <v/>
      </c>
      <c r="E13" s="12">
        <f>E9+E10+E11+E12</f>
        <v/>
      </c>
      <c r="F13" s="12">
        <f>F9+F10+F11+F12</f>
        <v/>
      </c>
      <c r="G13" s="12">
        <f>G9+G10+G11+G12</f>
        <v/>
      </c>
      <c r="H13" s="12">
        <f>H9+H10+H11+H12</f>
        <v/>
      </c>
      <c r="I13" s="12">
        <f>I9+I10+I11+I12</f>
        <v/>
      </c>
      <c r="J13" s="8">
        <f>SUM(C13:E13)</f>
        <v/>
      </c>
      <c r="K13" s="8">
        <f>SUM(F13:H13)</f>
        <v/>
      </c>
    </row>
    <row r="14">
      <c r="B14" s="9" t="inlineStr">
        <is>
          <t xml:space="preserve">    Wholesale — invoiced (ledger)</t>
        </is>
      </c>
      <c r="C14" s="10" t="n">
        <v>23759</v>
      </c>
      <c r="D14" s="10" t="n">
        <v>25992</v>
      </c>
      <c r="E14" s="10" t="n">
        <v>9481</v>
      </c>
      <c r="F14" s="10" t="n">
        <v>14661</v>
      </c>
      <c r="G14" s="10" t="n">
        <v>29016</v>
      </c>
      <c r="H14" s="10" t="n">
        <v>12653</v>
      </c>
      <c r="I14" s="10" t="n">
        <v>4587</v>
      </c>
      <c r="J14" s="11">
        <f>SUM(C14:E14)</f>
        <v/>
      </c>
      <c r="K14" s="11">
        <f>SUM(F14:H14)</f>
        <v/>
      </c>
    </row>
    <row r="15">
      <c r="B15" s="9" t="inlineStr">
        <is>
          <t xml:space="preserve">    Wholesale — refunds</t>
        </is>
      </c>
      <c r="C15" s="10" t="n">
        <v>-1095</v>
      </c>
      <c r="D15" s="10" t="n">
        <v>-30</v>
      </c>
      <c r="E15" s="10" t="n">
        <v>-525</v>
      </c>
      <c r="F15" s="10" t="n">
        <v>-104</v>
      </c>
      <c r="G15" s="10" t="n">
        <v>0</v>
      </c>
      <c r="H15" s="10" t="n">
        <v>0</v>
      </c>
      <c r="I15" s="10" t="n">
        <v>0</v>
      </c>
      <c r="J15" s="11">
        <f>SUM(C15:E15)</f>
        <v/>
      </c>
      <c r="K15" s="11">
        <f>SUM(F15:H15)</f>
        <v/>
      </c>
    </row>
    <row r="16">
      <c r="B16" s="6" t="inlineStr">
        <is>
          <t>NET REVENUE</t>
        </is>
      </c>
      <c r="C16" s="14">
        <f>C13+C14+C15</f>
        <v/>
      </c>
      <c r="D16" s="14">
        <f>D13+D14+D15</f>
        <v/>
      </c>
      <c r="E16" s="14">
        <f>E13+E14+E15</f>
        <v/>
      </c>
      <c r="F16" s="14">
        <f>F13+F14+F15</f>
        <v/>
      </c>
      <c r="G16" s="14">
        <f>G13+G14+G15</f>
        <v/>
      </c>
      <c r="H16" s="14">
        <f>H13+H14+H15</f>
        <v/>
      </c>
      <c r="I16" s="14">
        <f>I13+I14+I15</f>
        <v/>
      </c>
      <c r="J16" s="8">
        <f>SUM(C16:E16)</f>
        <v/>
      </c>
      <c r="K16" s="8">
        <f>SUM(F16:H16)</f>
        <v/>
      </c>
    </row>
    <row r="18">
      <c r="B18" s="15" t="inlineStr">
        <is>
          <t>Cost of revenue</t>
        </is>
      </c>
    </row>
    <row r="19">
      <c r="B19" s="9" t="inlineStr">
        <is>
          <t xml:space="preserve">    Product cost of goods sold (standard cost; units shipped × unit cost)</t>
        </is>
      </c>
      <c r="C19" s="10" t="n">
        <v>-59891</v>
      </c>
      <c r="D19" s="10" t="n">
        <v>-105522</v>
      </c>
      <c r="E19" s="10" t="n">
        <v>-44704</v>
      </c>
      <c r="F19" s="10" t="n">
        <v>-20106</v>
      </c>
      <c r="G19" s="10" t="n">
        <v>-27614</v>
      </c>
      <c r="H19" s="10" t="n">
        <v>-33557</v>
      </c>
      <c r="I19" s="10" t="n"/>
      <c r="J19" s="11">
        <f>SUM(C19:E19)</f>
        <v/>
      </c>
      <c r="K19" s="11">
        <f>SUM(F19:H19)</f>
        <v/>
      </c>
    </row>
    <row r="20">
      <c r="B20" s="9" t="inlineStr">
        <is>
          <t xml:space="preserve">    Fulfilment — carrier + labor</t>
        </is>
      </c>
      <c r="C20" s="10" t="n">
        <v>-13215</v>
      </c>
      <c r="D20" s="10" t="n">
        <v>-24942</v>
      </c>
      <c r="E20" s="10" t="n">
        <v>-23271</v>
      </c>
      <c r="F20" s="10" t="n">
        <v>-19625</v>
      </c>
      <c r="G20" s="10" t="n">
        <v>-18066</v>
      </c>
      <c r="H20" s="10" t="n">
        <v>-18144</v>
      </c>
      <c r="I20" s="10" t="n"/>
      <c r="J20" s="11">
        <f>SUM(C20:E20)</f>
        <v/>
      </c>
      <c r="K20" s="11">
        <f>SUM(F20:H20)</f>
        <v/>
      </c>
    </row>
    <row r="21">
      <c r="B21" s="9" t="inlineStr">
        <is>
          <t xml:space="preserve">    Payment processing fees (ledger)</t>
        </is>
      </c>
      <c r="C21" s="10" t="n">
        <v>-24420</v>
      </c>
      <c r="D21" s="10" t="n">
        <v>-25752</v>
      </c>
      <c r="E21" s="10" t="n">
        <v>-23961</v>
      </c>
      <c r="F21" s="10" t="n">
        <v>-18730</v>
      </c>
      <c r="G21" s="10" t="n">
        <v>-11144</v>
      </c>
      <c r="H21" s="10" t="n">
        <v>-11775</v>
      </c>
      <c r="I21" s="10" t="n">
        <v>-2984</v>
      </c>
      <c r="J21" s="11">
        <f>SUM(C21:E21)</f>
        <v/>
      </c>
      <c r="K21" s="11">
        <f>SUM(F21:H21)</f>
        <v/>
      </c>
    </row>
    <row r="22">
      <c r="B22" s="6" t="inlineStr">
        <is>
          <t>GROSS PROFIT</t>
        </is>
      </c>
      <c r="C22" s="12">
        <f>C16+C19+C20+C21</f>
        <v/>
      </c>
      <c r="D22" s="12">
        <f>D16+D19+D20+D21</f>
        <v/>
      </c>
      <c r="E22" s="12">
        <f>E16+E19+E20+E21</f>
        <v/>
      </c>
      <c r="F22" s="12">
        <f>F16+F19+F20+F21</f>
        <v/>
      </c>
      <c r="G22" s="12">
        <f>G16+G19+G20+G21</f>
        <v/>
      </c>
      <c r="H22" s="12">
        <f>H16+H19+H20+H21</f>
        <v/>
      </c>
      <c r="I22" s="12" t="n"/>
      <c r="J22" s="8">
        <f>SUM(C22:E22)</f>
        <v/>
      </c>
      <c r="K22" s="8">
        <f>SUM(F22:H22)</f>
        <v/>
      </c>
    </row>
    <row r="23">
      <c r="B23" s="9" t="inlineStr">
        <is>
          <t>Gross margin</t>
        </is>
      </c>
      <c r="C23" s="16">
        <f>IFERROR(C22/C16,0)</f>
        <v/>
      </c>
      <c r="D23" s="16">
        <f>IFERROR(D22/D16,0)</f>
        <v/>
      </c>
      <c r="E23" s="16">
        <f>IFERROR(E22/E16,0)</f>
        <v/>
      </c>
      <c r="F23" s="16">
        <f>IFERROR(F22/F16,0)</f>
        <v/>
      </c>
      <c r="G23" s="16">
        <f>IFERROR(G22/G16,0)</f>
        <v/>
      </c>
      <c r="H23" s="16">
        <f>IFERROR(H22/H16,0)</f>
        <v/>
      </c>
      <c r="I23" s="16" t="n"/>
      <c r="J23" s="17">
        <f>IFERROR(J22/J16,0)</f>
        <v/>
      </c>
      <c r="K23" s="17">
        <f>IFERROR(K22/K16,0)</f>
        <v/>
      </c>
    </row>
    <row r="25">
      <c r="B25" s="15" t="inlineStr">
        <is>
          <t>Selling</t>
        </is>
      </c>
    </row>
    <row r="26">
      <c r="B26" s="9" t="inlineStr">
        <is>
          <t xml:space="preserve">    Advertising and media</t>
        </is>
      </c>
      <c r="C26" s="10" t="n">
        <v>-47237</v>
      </c>
      <c r="D26" s="10" t="n">
        <v>-66000</v>
      </c>
      <c r="E26" s="10" t="n">
        <v>-21000</v>
      </c>
      <c r="F26" s="13" t="n">
        <v>-100000</v>
      </c>
      <c r="G26" s="13" t="n">
        <v>-150000</v>
      </c>
      <c r="H26" s="13" t="n">
        <v>-100000</v>
      </c>
      <c r="I26" s="10" t="n"/>
      <c r="J26" s="11">
        <f>SUM(C26:E26)</f>
        <v/>
      </c>
      <c r="K26" s="11">
        <f>SUM(F26:H26)</f>
        <v/>
      </c>
    </row>
    <row r="27">
      <c r="B27" s="9" t="inlineStr">
        <is>
          <t xml:space="preserve">    Agency fees</t>
        </is>
      </c>
      <c r="C27" s="10" t="n">
        <v>0</v>
      </c>
      <c r="D27" s="10" t="n">
        <v>0</v>
      </c>
      <c r="E27" s="10" t="n">
        <v>-700</v>
      </c>
      <c r="F27" s="13" t="n">
        <v>-22152</v>
      </c>
      <c r="G27" s="13" t="n">
        <v>-43400</v>
      </c>
      <c r="H27" s="13" t="n">
        <v>-42000</v>
      </c>
      <c r="I27" s="10" t="n"/>
      <c r="J27" s="11">
        <f>SUM(C27:E27)</f>
        <v/>
      </c>
      <c r="K27" s="11">
        <f>SUM(F27:H27)</f>
        <v/>
      </c>
    </row>
    <row r="28">
      <c r="B28" s="9" t="inlineStr">
        <is>
          <t xml:space="preserve">    Affiliate commissions (ledger)</t>
        </is>
      </c>
      <c r="C28" s="10" t="n">
        <v>-20594</v>
      </c>
      <c r="D28" s="10" t="n">
        <v>-35413</v>
      </c>
      <c r="E28" s="10" t="n">
        <v>-26054</v>
      </c>
      <c r="F28" s="10" t="n">
        <v>-29900</v>
      </c>
      <c r="G28" s="10" t="n">
        <v>-36341</v>
      </c>
      <c r="H28" s="10" t="n">
        <v>-30479</v>
      </c>
      <c r="I28" s="10" t="n">
        <v>-4359</v>
      </c>
      <c r="J28" s="11">
        <f>SUM(C28:E28)</f>
        <v/>
      </c>
      <c r="K28" s="11">
        <f>SUM(F28:H28)</f>
        <v/>
      </c>
    </row>
    <row r="29">
      <c r="B29" s="9" t="inlineStr">
        <is>
          <t xml:space="preserve">    Partner compensation, Loop Cash premium, gifts/creative</t>
        </is>
      </c>
      <c r="C29" s="10" t="n">
        <v>-11220</v>
      </c>
      <c r="D29" s="10" t="n">
        <v>-449</v>
      </c>
      <c r="E29" s="10" t="n">
        <v>-25662</v>
      </c>
      <c r="F29" s="13" t="n">
        <v>-15833</v>
      </c>
      <c r="G29" s="13" t="n">
        <v>-16244</v>
      </c>
      <c r="H29" s="13" t="n">
        <v>-15302</v>
      </c>
      <c r="I29" s="10" t="n"/>
      <c r="J29" s="11">
        <f>SUM(C29:E29)</f>
        <v/>
      </c>
      <c r="K29" s="11">
        <f>SUM(F29:H29)</f>
        <v/>
      </c>
    </row>
    <row r="30">
      <c r="B30" s="6" t="inlineStr">
        <is>
          <t>CONTRIBUTION PROFIT (before overhead)</t>
        </is>
      </c>
      <c r="C30" s="14">
        <f>C22+C26+C27+C28+C29</f>
        <v/>
      </c>
      <c r="D30" s="14">
        <f>D22+D26+D27+D28+D29</f>
        <v/>
      </c>
      <c r="E30" s="14">
        <f>E22+E26+E27+E28+E29</f>
        <v/>
      </c>
      <c r="F30" s="14">
        <f>F22+F26+F27+F28+F29</f>
        <v/>
      </c>
      <c r="G30" s="14">
        <f>G22+G26+G27+G28+G29</f>
        <v/>
      </c>
      <c r="H30" s="14">
        <f>H22+H26+H27+H28+H29</f>
        <v/>
      </c>
      <c r="I30" s="14" t="n"/>
      <c r="J30" s="8">
        <f>SUM(C30:E30)</f>
        <v/>
      </c>
      <c r="K30" s="8">
        <f>SUM(F30:H30)</f>
        <v/>
      </c>
    </row>
    <row r="32">
      <c r="B32" s="15" t="inlineStr">
        <is>
          <t>Overhead</t>
        </is>
      </c>
    </row>
    <row r="33">
      <c r="B33" s="9" t="inlineStr">
        <is>
          <t xml:space="preserve">    Technology (software, hosting, AI tooling)</t>
        </is>
      </c>
      <c r="C33" s="10" t="n">
        <v>-22588</v>
      </c>
      <c r="D33" s="10" t="n">
        <v>-48000</v>
      </c>
      <c r="E33" s="10" t="n">
        <v>-30000</v>
      </c>
      <c r="F33" s="13" t="n">
        <v>-27900</v>
      </c>
      <c r="G33" s="13" t="n">
        <v>-27900</v>
      </c>
      <c r="H33" s="13" t="n">
        <v>-27000</v>
      </c>
      <c r="I33" s="10" t="n"/>
      <c r="J33" s="11">
        <f>SUM(C33:E33)</f>
        <v/>
      </c>
      <c r="K33" s="11">
        <f>SUM(F33:H33)</f>
        <v/>
      </c>
    </row>
    <row r="34">
      <c r="B34" s="9" t="inlineStr">
        <is>
          <t xml:space="preserve">    Contractors and staff (incl. related-party DSCO)</t>
        </is>
      </c>
      <c r="C34" s="10" t="n">
        <v>-95544</v>
      </c>
      <c r="D34" s="10" t="n">
        <v>-109843</v>
      </c>
      <c r="E34" s="10" t="n">
        <v>-106300</v>
      </c>
      <c r="F34" s="13" t="n">
        <v>-117534</v>
      </c>
      <c r="G34" s="13" t="n">
        <v>-120924</v>
      </c>
      <c r="H34" s="13" t="n">
        <v>-112698</v>
      </c>
      <c r="I34" s="10" t="n"/>
      <c r="J34" s="11">
        <f>SUM(C34:E34)</f>
        <v/>
      </c>
      <c r="K34" s="11">
        <f>SUM(F34:H34)</f>
        <v/>
      </c>
    </row>
    <row r="35">
      <c r="B35" s="9" t="inlineStr">
        <is>
          <t xml:space="preserve">    General and administrative</t>
        </is>
      </c>
      <c r="C35" s="10" t="n">
        <v>-29902</v>
      </c>
      <c r="D35" s="10" t="n">
        <v>-18500</v>
      </c>
      <c r="E35" s="10" t="n">
        <v>-31233</v>
      </c>
      <c r="F35" s="13" t="n">
        <v>-19634</v>
      </c>
      <c r="G35" s="13" t="n">
        <v>-19634</v>
      </c>
      <c r="H35" s="13" t="n">
        <v>-19000</v>
      </c>
      <c r="I35" s="10" t="n"/>
      <c r="J35" s="11">
        <f>SUM(C35:E35)</f>
        <v/>
      </c>
      <c r="K35" s="11">
        <f>SUM(F35:H35)</f>
        <v/>
      </c>
    </row>
    <row r="36">
      <c r="B36" s="6" t="inlineStr">
        <is>
          <t>OPERATING INCOME</t>
        </is>
      </c>
      <c r="C36" s="12">
        <f>C30+C33+C34+C35</f>
        <v/>
      </c>
      <c r="D36" s="12">
        <f>D30+D33+D34+D35</f>
        <v/>
      </c>
      <c r="E36" s="12">
        <f>E30+E33+E34+E35</f>
        <v/>
      </c>
      <c r="F36" s="12">
        <f>F30+F33+F34+F35</f>
        <v/>
      </c>
      <c r="G36" s="12">
        <f>G30+G33+G34+G35</f>
        <v/>
      </c>
      <c r="H36" s="12">
        <f>H30+H33+H34+H35</f>
        <v/>
      </c>
      <c r="I36" s="12" t="n"/>
      <c r="J36" s="8">
        <f>SUM(C36:E36)</f>
        <v/>
      </c>
      <c r="K36" s="8">
        <f>SUM(F36:H36)</f>
        <v/>
      </c>
    </row>
    <row r="37">
      <c r="B37" s="9" t="inlineStr">
        <is>
          <t xml:space="preserve">    Costs paid for sister brands; interest</t>
        </is>
      </c>
      <c r="C37" s="10" t="n">
        <v>-22084</v>
      </c>
      <c r="D37" s="10" t="n">
        <v>-15000</v>
      </c>
      <c r="E37" s="10" t="n">
        <v>-15000</v>
      </c>
      <c r="F37" s="13" t="n">
        <v>-15500</v>
      </c>
      <c r="G37" s="13" t="n">
        <v>-15500</v>
      </c>
      <c r="H37" s="13" t="n">
        <v>-15000</v>
      </c>
      <c r="I37" s="10" t="n"/>
      <c r="J37" s="11">
        <f>SUM(C37:E37)</f>
        <v/>
      </c>
      <c r="K37" s="11">
        <f>SUM(F37:H37)</f>
        <v/>
      </c>
    </row>
    <row r="38">
      <c r="B38" s="6" t="inlineStr">
        <is>
          <t>NET INCOME</t>
        </is>
      </c>
      <c r="C38" s="14">
        <f>C36+C37</f>
        <v/>
      </c>
      <c r="D38" s="14">
        <f>D36+D37</f>
        <v/>
      </c>
      <c r="E38" s="14">
        <f>E36+E37</f>
        <v/>
      </c>
      <c r="F38" s="14">
        <f>F36+F37</f>
        <v/>
      </c>
      <c r="G38" s="14">
        <f>G36+G37</f>
        <v/>
      </c>
      <c r="H38" s="14">
        <f>H36+H37</f>
        <v/>
      </c>
      <c r="I38" s="14" t="n"/>
      <c r="J38" s="8">
        <f>SUM(C38:E38)</f>
        <v/>
      </c>
      <c r="K38" s="8">
        <f>SUM(F38:H38)</f>
        <v/>
      </c>
    </row>
    <row r="39">
      <c r="B39" s="9" t="inlineStr">
        <is>
          <t>Net margin</t>
        </is>
      </c>
      <c r="C39" s="16">
        <f>IFERROR(C38/C16,0)</f>
        <v/>
      </c>
      <c r="D39" s="16">
        <f>IFERROR(D38/D16,0)</f>
        <v/>
      </c>
      <c r="E39" s="16">
        <f>IFERROR(E38/E16,0)</f>
        <v/>
      </c>
      <c r="F39" s="16">
        <f>IFERROR(F38/F16,0)</f>
        <v/>
      </c>
      <c r="G39" s="16">
        <f>IFERROR(G38/G16,0)</f>
        <v/>
      </c>
      <c r="H39" s="16">
        <f>IFERROR(H38/H16,0)</f>
        <v/>
      </c>
      <c r="I39" s="16" t="n"/>
      <c r="J39" s="17">
        <f>IFERROR(J38/J16,0)</f>
        <v/>
      </c>
      <c r="K39" s="17">
        <f>IFERROR(K38/K16,0)</f>
        <v/>
      </c>
    </row>
    <row r="41">
      <c r="B41" s="9" t="inlineStr">
        <is>
          <t>Expense basis</t>
        </is>
      </c>
      <c r="C41" s="18" t="inlineStr">
        <is>
          <t>Books (QBO)</t>
        </is>
      </c>
      <c r="D41" s="18" t="inlineStr">
        <is>
          <t>Mgmt report</t>
        </is>
      </c>
      <c r="E41" s="18" t="inlineStr">
        <is>
          <t>Model</t>
        </is>
      </c>
      <c r="F41" s="19" t="inlineStr">
        <is>
          <t>BUDGET</t>
        </is>
      </c>
      <c r="G41" s="19" t="inlineStr">
        <is>
          <t>BUDGET</t>
        </is>
      </c>
      <c r="H41" s="19" t="inlineStr">
        <is>
          <t>BUDGET</t>
        </is>
      </c>
      <c r="I41" s="18" t="inlineStr">
        <is>
          <t>—</t>
        </is>
      </c>
    </row>
    <row r="42">
      <c r="B42" s="9" t="inlineStr">
        <is>
          <t>Orders shipped (loopbio-v2)</t>
        </is>
      </c>
      <c r="C42" s="20" t="n">
        <v>599</v>
      </c>
      <c r="D42" s="20" t="n">
        <v>1061</v>
      </c>
      <c r="E42" s="20" t="n">
        <v>748</v>
      </c>
      <c r="F42" s="20" t="n">
        <v>614</v>
      </c>
      <c r="G42" s="20" t="n">
        <v>714</v>
      </c>
      <c r="H42" s="20" t="n">
        <v>756</v>
      </c>
      <c r="I42" s="20" t="n">
        <v>190</v>
      </c>
      <c r="J42" s="21">
        <f>SUM(C42:E42)</f>
        <v/>
      </c>
      <c r="K42" s="21">
        <f>SUM(F42:H42)</f>
        <v/>
      </c>
    </row>
    <row r="43">
      <c r="B43" s="9" t="inlineStr">
        <is>
          <t>Units shipped</t>
        </is>
      </c>
      <c r="C43" s="20" t="n">
        <v>1373</v>
      </c>
      <c r="D43" s="20" t="n">
        <v>2622</v>
      </c>
      <c r="E43" s="20" t="n">
        <v>1822</v>
      </c>
      <c r="F43" s="20" t="n">
        <v>1431</v>
      </c>
      <c r="G43" s="20" t="n">
        <v>1816</v>
      </c>
      <c r="H43" s="20" t="n">
        <v>2327</v>
      </c>
      <c r="I43" s="20" t="n">
        <v>440</v>
      </c>
      <c r="J43" s="21">
        <f>SUM(C43:E43)</f>
        <v/>
      </c>
      <c r="K43" s="21">
        <f>SUM(F43:H43)</f>
        <v/>
      </c>
    </row>
    <row r="44">
      <c r="B44" s="9" t="inlineStr">
        <is>
          <t>Ledger transactions</t>
        </is>
      </c>
      <c r="C44" s="20" t="n">
        <v>1488</v>
      </c>
      <c r="D44" s="20" t="n">
        <v>1582</v>
      </c>
      <c r="E44" s="20" t="n">
        <v>1402</v>
      </c>
      <c r="F44" s="20" t="n">
        <v>1169</v>
      </c>
      <c r="G44" s="20" t="n">
        <v>778</v>
      </c>
      <c r="H44" s="20" t="n">
        <v>815</v>
      </c>
      <c r="I44" s="20" t="n">
        <v>247</v>
      </c>
      <c r="J44" s="21">
        <f>SUM(C44:E44)</f>
        <v/>
      </c>
      <c r="K44" s="21">
        <f>SUM(F44:H44)</f>
        <v/>
      </c>
    </row>
    <row r="46">
      <c r="B46" s="6" t="inlineStr">
        <is>
          <t>Notes</t>
        </is>
      </c>
    </row>
    <row r="47" ht="30" customHeight="1">
      <c r="B47" s="22" t="inlineStr">
        <is>
          <t>Revenue source: revenue_timeseries('2026-04-01','2026-10-13','month','America/Los_Angeles',array['loop_bio']) — pulled 2026-10-12 (Oct = 1–12); filters identical to the dashboard (is_test = false; succeeded / refunded / partially_refunded / disputed; live-feed batches excluded). The Ledger Tie-out tab reconciles GMV, Charged, Discounts, Refunds and Fees to the RPC to the dollar.</t>
        </is>
      </c>
    </row>
    <row r="48" ht="30" customHeight="1">
      <c r="B48" s="22" t="inlineStr">
        <is>
          <t>From mid-July the ledger's processor feed records settled amounts only: no list price, discount or tax split. Discounts for Aug–Oct are therefore not captured (GMV already net), and sales tax for those months is estimated at the Q2 effective rate until the tax report is entered.</t>
        </is>
      </c>
    </row>
    <row r="49" ht="30" customHeight="1">
      <c r="B49" s="22" t="inlineStr">
        <is>
          <t>Product cost is a standard-cost estimate (units shipped × unit cost, blending legacy lots and current supply) until quarter-end counts replace it. Commissions are accrued by order month from commission_details.</t>
        </is>
      </c>
    </row>
    <row r="50" ht="30" customHeight="1">
      <c r="B50" s="22" t="inlineStr">
        <is>
          <t>Expense figures in red (July–September advertising, agency, partner, overhead) are the operating budget, not closed books. They are shown so the statement is complete; they will be replaced with actuals and the Q3 result restated. Q2 expenses: April from QuickBooks, May from the management report, June from the operating model.</t>
        </is>
      </c>
    </row>
  </sheetData>
  <mergeCells count="5">
    <mergeCell ref="B49:L49"/>
    <mergeCell ref="B50:L50"/>
    <mergeCell ref="B48:L48"/>
    <mergeCell ref="B47:L47"/>
    <mergeCell ref="B3:L3"/>
  </mergeCells>
  <pageMargins left="0.75" right="0.75" top="1" bottom="1" header="0.5" footer="0.5"/>
  <pageSetup orientation="landscape" fitToHeight="1" fitToWidth="1"/>
</worksheet>
</file>

<file path=xl/worksheets/sheet2.xml><?xml version="1.0" encoding="utf-8"?>
<worksheet xmlns="http://schemas.openxmlformats.org/spreadsheetml/2006/main">
  <sheetPr>
    <outlinePr summaryBelow="1" summaryRight="1"/>
    <pageSetUpPr fitToPage="1"/>
  </sheetPr>
  <dimension ref="B1:I30"/>
  <sheetViews>
    <sheetView showGridLines="0" workbookViewId="0">
      <selection activeCell="A1" sqref="A1"/>
    </sheetView>
  </sheetViews>
  <sheetFormatPr baseColWidth="8" defaultRowHeight="15"/>
  <cols>
    <col width="58" customWidth="1" min="2" max="2"/>
    <col width="12" customWidth="1" min="3" max="3"/>
    <col width="12" customWidth="1" min="4" max="4"/>
    <col width="12" customWidth="1" min="5" max="5"/>
    <col width="12" customWidth="1" min="6" max="6"/>
    <col width="12" customWidth="1" min="7" max="7"/>
    <col width="12" customWidth="1" min="8" max="8"/>
    <col width="12" customWidth="1" min="9" max="9"/>
  </cols>
  <sheetData>
    <row r="1">
      <c r="B1" s="23" t="inlineStr">
        <is>
          <t>Tie-out to the dashboard RPC (revenue_timeseries, brand loop_bio) — every difference must be zero</t>
        </is>
      </c>
    </row>
    <row r="2">
      <c r="B2" s="24" t="inlineStr">
        <is>
          <t>revenue_timeseries('2026-04-01','2026-10-13','month','America/Los_Angeles',array['loop_bio']) — pulled 2026-10-12 (Oct = 1–12)</t>
        </is>
      </c>
    </row>
    <row r="4">
      <c r="B4" s="4" t="inlineStr">
        <is>
          <t>Line</t>
        </is>
      </c>
      <c r="C4" s="4" t="inlineStr">
        <is>
          <t>Apr</t>
        </is>
      </c>
      <c r="D4" s="4" t="inlineStr">
        <is>
          <t>May</t>
        </is>
      </c>
      <c r="E4" s="4" t="inlineStr">
        <is>
          <t>Jun</t>
        </is>
      </c>
      <c r="F4" s="4" t="inlineStr">
        <is>
          <t>Jul</t>
        </is>
      </c>
      <c r="G4" s="4" t="inlineStr">
        <is>
          <t>Aug</t>
        </is>
      </c>
      <c r="H4" s="4" t="inlineStr">
        <is>
          <t>Sep</t>
        </is>
      </c>
      <c r="I4" s="4" t="inlineStr">
        <is>
          <t>Oct MTD</t>
        </is>
      </c>
    </row>
    <row r="5">
      <c r="B5" s="9" t="inlineStr">
        <is>
          <t>RPC — GMV (all)</t>
        </is>
      </c>
      <c r="C5" s="10" t="n">
        <v>727573</v>
      </c>
      <c r="D5" s="10" t="n">
        <v>838632</v>
      </c>
      <c r="E5" s="10" t="n">
        <v>700613</v>
      </c>
      <c r="F5" s="10" t="n">
        <v>545285</v>
      </c>
      <c r="G5" s="10" t="n">
        <v>381838</v>
      </c>
      <c r="H5" s="10" t="n">
        <v>407113</v>
      </c>
      <c r="I5" s="10" t="n">
        <v>102178</v>
      </c>
    </row>
    <row r="6">
      <c r="B6" s="9" t="inlineStr">
        <is>
          <t>P&amp;L — GMV (all)</t>
        </is>
      </c>
      <c r="C6" s="25">
        <f>'Monthly P&amp;L'!C6+'Monthly P&amp;L'!C14</f>
        <v/>
      </c>
      <c r="D6" s="25">
        <f>'Monthly P&amp;L'!D6+'Monthly P&amp;L'!D14</f>
        <v/>
      </c>
      <c r="E6" s="25">
        <f>'Monthly P&amp;L'!E6+'Monthly P&amp;L'!E14</f>
        <v/>
      </c>
      <c r="F6" s="25">
        <f>'Monthly P&amp;L'!F6+'Monthly P&amp;L'!F14</f>
        <v/>
      </c>
      <c r="G6" s="25">
        <f>'Monthly P&amp;L'!G6+'Monthly P&amp;L'!G14</f>
        <v/>
      </c>
      <c r="H6" s="25">
        <f>'Monthly P&amp;L'!H6+'Monthly P&amp;L'!H14</f>
        <v/>
      </c>
      <c r="I6" s="25">
        <f>'Monthly P&amp;L'!I6+'Monthly P&amp;L'!I14</f>
        <v/>
      </c>
    </row>
    <row r="7">
      <c r="B7" s="6" t="inlineStr">
        <is>
          <t>Difference</t>
        </is>
      </c>
      <c r="C7" s="26">
        <f>C5-C6</f>
        <v/>
      </c>
      <c r="D7" s="26">
        <f>D5-D6</f>
        <v/>
      </c>
      <c r="E7" s="26">
        <f>E5-E6</f>
        <v/>
      </c>
      <c r="F7" s="26">
        <f>F5-F6</f>
        <v/>
      </c>
      <c r="G7" s="26">
        <f>G5-G6</f>
        <v/>
      </c>
      <c r="H7" s="26">
        <f>H5-H6</f>
        <v/>
      </c>
      <c r="I7" s="26">
        <f>I5-I6</f>
        <v/>
      </c>
    </row>
    <row r="9">
      <c r="B9" s="9" t="inlineStr">
        <is>
          <t>RPC — Charged (all)</t>
        </is>
      </c>
      <c r="C9" s="10" t="n">
        <v>653880</v>
      </c>
      <c r="D9" s="10" t="n">
        <v>704863</v>
      </c>
      <c r="E9" s="10" t="n">
        <v>584147</v>
      </c>
      <c r="F9" s="10" t="n">
        <v>498925</v>
      </c>
      <c r="G9" s="10" t="n">
        <v>381838</v>
      </c>
      <c r="H9" s="10" t="n">
        <v>407113</v>
      </c>
      <c r="I9" s="10" t="n">
        <v>102178</v>
      </c>
    </row>
    <row r="10">
      <c r="B10" s="9" t="inlineStr">
        <is>
          <t>P&amp;L — Charged (all)</t>
        </is>
      </c>
      <c r="C10" s="25">
        <f>'Monthly P&amp;L'!C9+'Monthly P&amp;L'!C14</f>
        <v/>
      </c>
      <c r="D10" s="25">
        <f>'Monthly P&amp;L'!D9+'Monthly P&amp;L'!D14</f>
        <v/>
      </c>
      <c r="E10" s="25">
        <f>'Monthly P&amp;L'!E9+'Monthly P&amp;L'!E14</f>
        <v/>
      </c>
      <c r="F10" s="25">
        <f>'Monthly P&amp;L'!F9+'Monthly P&amp;L'!F14</f>
        <v/>
      </c>
      <c r="G10" s="25">
        <f>'Monthly P&amp;L'!G9+'Monthly P&amp;L'!G14</f>
        <v/>
      </c>
      <c r="H10" s="25">
        <f>'Monthly P&amp;L'!H9+'Monthly P&amp;L'!H14</f>
        <v/>
      </c>
      <c r="I10" s="25">
        <f>'Monthly P&amp;L'!I9+'Monthly P&amp;L'!I14</f>
        <v/>
      </c>
    </row>
    <row r="11">
      <c r="B11" s="6" t="inlineStr">
        <is>
          <t>Difference</t>
        </is>
      </c>
      <c r="C11" s="26">
        <f>C9-C10</f>
        <v/>
      </c>
      <c r="D11" s="26">
        <f>D9-D10</f>
        <v/>
      </c>
      <c r="E11" s="26">
        <f>E9-E10</f>
        <v/>
      </c>
      <c r="F11" s="26">
        <f>F9-F10</f>
        <v/>
      </c>
      <c r="G11" s="26">
        <f>G9-G10</f>
        <v/>
      </c>
      <c r="H11" s="26">
        <f>H9-H10</f>
        <v/>
      </c>
      <c r="I11" s="26">
        <f>I9-I10</f>
        <v/>
      </c>
    </row>
    <row r="13">
      <c r="B13" s="9" t="inlineStr">
        <is>
          <t>RPC — Discounts</t>
        </is>
      </c>
      <c r="C13" s="10" t="n">
        <v>94877</v>
      </c>
      <c r="D13" s="10" t="n">
        <v>160719</v>
      </c>
      <c r="E13" s="10" t="n">
        <v>133617</v>
      </c>
      <c r="F13" s="10" t="n">
        <v>57520</v>
      </c>
      <c r="G13" s="10" t="n">
        <v>154</v>
      </c>
      <c r="H13" s="10" t="n">
        <v>1004</v>
      </c>
      <c r="I13" s="10" t="n">
        <v>103</v>
      </c>
    </row>
    <row r="14">
      <c r="B14" s="9" t="inlineStr">
        <is>
          <t>P&amp;L — Discounts</t>
        </is>
      </c>
      <c r="C14" s="25">
        <f>-'Monthly P&amp;L'!C7</f>
        <v/>
      </c>
      <c r="D14" s="25">
        <f>-'Monthly P&amp;L'!D7</f>
        <v/>
      </c>
      <c r="E14" s="25">
        <f>-'Monthly P&amp;L'!E7</f>
        <v/>
      </c>
      <c r="F14" s="25">
        <f>-'Monthly P&amp;L'!F7</f>
        <v/>
      </c>
      <c r="G14" s="25">
        <f>-'Monthly P&amp;L'!G7</f>
        <v/>
      </c>
      <c r="H14" s="25">
        <f>-'Monthly P&amp;L'!H7</f>
        <v/>
      </c>
      <c r="I14" s="25">
        <f>-'Monthly P&amp;L'!I7</f>
        <v/>
      </c>
    </row>
    <row r="15">
      <c r="B15" s="6" t="inlineStr">
        <is>
          <t>Difference</t>
        </is>
      </c>
      <c r="C15" s="26">
        <f>C13-C14</f>
        <v/>
      </c>
      <c r="D15" s="26">
        <f>D13-D14</f>
        <v/>
      </c>
      <c r="E15" s="26">
        <f>E13-E14</f>
        <v/>
      </c>
      <c r="F15" s="26">
        <f>F13-F14</f>
        <v/>
      </c>
      <c r="G15" s="26">
        <f>G13-G14</f>
        <v/>
      </c>
      <c r="H15" s="26">
        <f>H13-H14</f>
        <v/>
      </c>
      <c r="I15" s="26">
        <f>I13-I14</f>
        <v/>
      </c>
    </row>
    <row r="17">
      <c r="B17" s="9" t="inlineStr">
        <is>
          <t>RPC — Refunded (all)</t>
        </is>
      </c>
      <c r="C17" s="10" t="n">
        <v>34326</v>
      </c>
      <c r="D17" s="10" t="n">
        <v>12604</v>
      </c>
      <c r="E17" s="10" t="n">
        <v>8269</v>
      </c>
      <c r="F17" s="10" t="n">
        <v>28442</v>
      </c>
      <c r="G17" s="10" t="n">
        <v>8029</v>
      </c>
      <c r="H17" s="10" t="n">
        <v>4464</v>
      </c>
      <c r="I17" s="10" t="n">
        <v>1829</v>
      </c>
    </row>
    <row r="18">
      <c r="B18" s="9" t="inlineStr">
        <is>
          <t>P&amp;L — Refunded (all)</t>
        </is>
      </c>
      <c r="C18" s="25">
        <f>-'Monthly P&amp;L'!C12-'Monthly P&amp;L'!C15</f>
        <v/>
      </c>
      <c r="D18" s="25">
        <f>-'Monthly P&amp;L'!D12-'Monthly P&amp;L'!D15</f>
        <v/>
      </c>
      <c r="E18" s="25">
        <f>-'Monthly P&amp;L'!E12-'Monthly P&amp;L'!E15</f>
        <v/>
      </c>
      <c r="F18" s="25">
        <f>-'Monthly P&amp;L'!F12-'Monthly P&amp;L'!F15</f>
        <v/>
      </c>
      <c r="G18" s="25">
        <f>-'Monthly P&amp;L'!G12-'Monthly P&amp;L'!G15</f>
        <v/>
      </c>
      <c r="H18" s="25">
        <f>-'Monthly P&amp;L'!H12-'Monthly P&amp;L'!H15</f>
        <v/>
      </c>
      <c r="I18" s="25">
        <f>-'Monthly P&amp;L'!I12-'Monthly P&amp;L'!I15</f>
        <v/>
      </c>
    </row>
    <row r="19">
      <c r="B19" s="6" t="inlineStr">
        <is>
          <t>Difference</t>
        </is>
      </c>
      <c r="C19" s="26">
        <f>C17-C18</f>
        <v/>
      </c>
      <c r="D19" s="26">
        <f>D17-D18</f>
        <v/>
      </c>
      <c r="E19" s="26">
        <f>E17-E18</f>
        <v/>
      </c>
      <c r="F19" s="26">
        <f>F17-F18</f>
        <v/>
      </c>
      <c r="G19" s="26">
        <f>G17-G18</f>
        <v/>
      </c>
      <c r="H19" s="26">
        <f>H17-H18</f>
        <v/>
      </c>
      <c r="I19" s="26">
        <f>I17-I18</f>
        <v/>
      </c>
    </row>
    <row r="21">
      <c r="B21" s="9" t="inlineStr">
        <is>
          <t>RPC — Processing fees</t>
        </is>
      </c>
      <c r="C21" s="10" t="n">
        <v>24420</v>
      </c>
      <c r="D21" s="10" t="n">
        <v>25752</v>
      </c>
      <c r="E21" s="10" t="n">
        <v>23961</v>
      </c>
      <c r="F21" s="10" t="n">
        <v>18730</v>
      </c>
      <c r="G21" s="10" t="n">
        <v>11144</v>
      </c>
      <c r="H21" s="10" t="n">
        <v>11775</v>
      </c>
      <c r="I21" s="10" t="n">
        <v>2984</v>
      </c>
    </row>
    <row r="22">
      <c r="B22" s="9" t="inlineStr">
        <is>
          <t>P&amp;L — Processing fees</t>
        </is>
      </c>
      <c r="C22" s="25">
        <f>-'Monthly P&amp;L'!C21</f>
        <v/>
      </c>
      <c r="D22" s="25">
        <f>-'Monthly P&amp;L'!D21</f>
        <v/>
      </c>
      <c r="E22" s="25">
        <f>-'Monthly P&amp;L'!E21</f>
        <v/>
      </c>
      <c r="F22" s="25">
        <f>-'Monthly P&amp;L'!F21</f>
        <v/>
      </c>
      <c r="G22" s="25">
        <f>-'Monthly P&amp;L'!G21</f>
        <v/>
      </c>
      <c r="H22" s="25">
        <f>-'Monthly P&amp;L'!H21</f>
        <v/>
      </c>
      <c r="I22" s="25">
        <f>-'Monthly P&amp;L'!I21</f>
        <v/>
      </c>
    </row>
    <row r="23">
      <c r="B23" s="6" t="inlineStr">
        <is>
          <t>Difference</t>
        </is>
      </c>
      <c r="C23" s="26">
        <f>C21-C22</f>
        <v/>
      </c>
      <c r="D23" s="26">
        <f>D21-D22</f>
        <v/>
      </c>
      <c r="E23" s="26">
        <f>E21-E22</f>
        <v/>
      </c>
      <c r="F23" s="26">
        <f>F21-F22</f>
        <v/>
      </c>
      <c r="G23" s="26">
        <f>G21-G22</f>
        <v/>
      </c>
      <c r="H23" s="26">
        <f>H21-H22</f>
        <v/>
      </c>
      <c r="I23" s="26">
        <f>I21-I22</f>
        <v/>
      </c>
    </row>
    <row r="25">
      <c r="B25" s="9" t="inlineStr">
        <is>
          <t>RPC — Transactions</t>
        </is>
      </c>
      <c r="C25" s="10" t="n">
        <v>1488</v>
      </c>
      <c r="D25" s="10" t="n">
        <v>1582</v>
      </c>
      <c r="E25" s="10" t="n">
        <v>1402</v>
      </c>
      <c r="F25" s="10" t="n">
        <v>1169</v>
      </c>
      <c r="G25" s="10" t="n">
        <v>778</v>
      </c>
      <c r="H25" s="10" t="n">
        <v>815</v>
      </c>
      <c r="I25" s="10" t="n">
        <v>247</v>
      </c>
    </row>
    <row r="26">
      <c r="B26" s="9" t="inlineStr">
        <is>
          <t>P&amp;L — Transactions</t>
        </is>
      </c>
      <c r="C26" s="25">
        <f>'Monthly P&amp;L'!C44</f>
        <v/>
      </c>
      <c r="D26" s="25">
        <f>'Monthly P&amp;L'!D44</f>
        <v/>
      </c>
      <c r="E26" s="25">
        <f>'Monthly P&amp;L'!E44</f>
        <v/>
      </c>
      <c r="F26" s="25">
        <f>'Monthly P&amp;L'!F44</f>
        <v/>
      </c>
      <c r="G26" s="25">
        <f>'Monthly P&amp;L'!G44</f>
        <v/>
      </c>
      <c r="H26" s="25">
        <f>'Monthly P&amp;L'!H44</f>
        <v/>
      </c>
      <c r="I26" s="25">
        <f>'Monthly P&amp;L'!I44</f>
        <v/>
      </c>
    </row>
    <row r="27">
      <c r="B27" s="6" t="inlineStr">
        <is>
          <t>Difference</t>
        </is>
      </c>
      <c r="C27" s="26">
        <f>C25-C26</f>
        <v/>
      </c>
      <c r="D27" s="26">
        <f>D25-D26</f>
        <v/>
      </c>
      <c r="E27" s="26">
        <f>E25-E26</f>
        <v/>
      </c>
      <c r="F27" s="26">
        <f>F25-F26</f>
        <v/>
      </c>
      <c r="G27" s="26">
        <f>G25-G26</f>
        <v/>
      </c>
      <c r="H27" s="26">
        <f>H25-H26</f>
        <v/>
      </c>
      <c r="I27" s="26">
        <f>I25-I26</f>
        <v/>
      </c>
    </row>
    <row r="29">
      <c r="B29" s="9" t="inlineStr">
        <is>
          <t>Wholesale GMV (row-level, is_wholesale = true)</t>
        </is>
      </c>
      <c r="C29" s="25" t="n">
        <v>23759</v>
      </c>
      <c r="D29" s="25" t="n">
        <v>25992</v>
      </c>
      <c r="E29" s="25" t="n">
        <v>9481</v>
      </c>
      <c r="F29" s="25" t="n">
        <v>14661</v>
      </c>
      <c r="G29" s="25" t="n">
        <v>29016</v>
      </c>
      <c r="H29" s="25" t="n">
        <v>12653</v>
      </c>
      <c r="I29" s="25" t="n">
        <v>4587</v>
      </c>
    </row>
    <row r="30">
      <c r="B30" s="9" t="inlineStr">
        <is>
          <t>Consumer rows with no list value (GMV = amount charged)</t>
        </is>
      </c>
      <c r="C30" s="27" t="n">
        <v>130</v>
      </c>
      <c r="D30" s="27" t="n">
        <v>13</v>
      </c>
      <c r="E30" s="27" t="n">
        <v>7</v>
      </c>
      <c r="F30" s="27" t="n">
        <v>493</v>
      </c>
      <c r="G30" s="27" t="n">
        <v>765</v>
      </c>
      <c r="H30" s="27" t="n">
        <v>797</v>
      </c>
      <c r="I30" s="27" t="n">
        <v>236</v>
      </c>
    </row>
  </sheetData>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B1:H14"/>
  <sheetViews>
    <sheetView showGridLines="0" workbookViewId="0">
      <selection activeCell="A1" sqref="A1"/>
    </sheetView>
  </sheetViews>
  <sheetFormatPr baseColWidth="8" defaultRowHeight="15"/>
  <cols>
    <col width="22" customWidth="1" min="2" max="2"/>
    <col width="14" customWidth="1" min="3" max="3"/>
    <col width="14" customWidth="1" min="4" max="4"/>
    <col width="14" customWidth="1" min="5" max="5"/>
    <col width="14" customWidth="1" min="6" max="6"/>
    <col width="14" customWidth="1" min="7" max="7"/>
    <col width="14" customWidth="1" min="8" max="8"/>
  </cols>
  <sheetData>
    <row r="1">
      <c r="B1" s="23" t="inlineStr">
        <is>
          <t>Weekly GMV — Loop Bio Labs, weeks beginning Monday (PT), ledger</t>
        </is>
      </c>
    </row>
    <row r="2" ht="28" customHeight="1">
      <c r="B2" s="28" t="inlineStr">
        <is>
          <t>revenue_transactions, same filters as the dashboard; pulled 2026-10-12. Compare to the website widget, which has been reading a single processor source since the July processor change and understates.</t>
        </is>
      </c>
    </row>
    <row r="4">
      <c r="B4" s="4" t="inlineStr">
        <is>
          <t>Week beginning</t>
        </is>
      </c>
      <c r="C4" s="4" t="inlineStr">
        <is>
          <t>GMV</t>
        </is>
      </c>
      <c r="D4" s="4" t="inlineStr">
        <is>
          <t>of which wholesale</t>
        </is>
      </c>
      <c r="E4" s="4" t="inlineStr">
        <is>
          <t>Refunds</t>
        </is>
      </c>
      <c r="F4" s="4" t="inlineStr">
        <is>
          <t>Transactions</t>
        </is>
      </c>
      <c r="G4" s="4" t="inlineStr">
        <is>
          <t>Website widget</t>
        </is>
      </c>
    </row>
    <row r="5">
      <c r="B5" s="9" t="inlineStr">
        <is>
          <t>2026-08-24</t>
        </is>
      </c>
      <c r="C5" s="25" t="n">
        <v>58455</v>
      </c>
      <c r="D5" s="25" t="n">
        <v>929</v>
      </c>
      <c r="E5" s="25" t="n">
        <v>153</v>
      </c>
      <c r="F5" s="27" t="n">
        <v>136</v>
      </c>
      <c r="G5" s="25" t="n"/>
    </row>
    <row r="6">
      <c r="B6" s="9" t="inlineStr">
        <is>
          <t>2026-08-31</t>
        </is>
      </c>
      <c r="C6" s="25" t="n">
        <v>133491</v>
      </c>
      <c r="D6" s="25" t="n">
        <v>2782</v>
      </c>
      <c r="E6" s="25" t="n">
        <v>1085</v>
      </c>
      <c r="F6" s="27" t="n">
        <v>246</v>
      </c>
      <c r="G6" s="25" t="n"/>
    </row>
    <row r="7">
      <c r="B7" s="9" t="inlineStr">
        <is>
          <t>2026-09-07</t>
        </is>
      </c>
      <c r="C7" s="25" t="n">
        <v>103566</v>
      </c>
      <c r="D7" s="25" t="n">
        <v>2783</v>
      </c>
      <c r="E7" s="25" t="n">
        <v>95</v>
      </c>
      <c r="F7" s="27" t="n">
        <v>211</v>
      </c>
      <c r="G7" s="25" t="n">
        <v>27000</v>
      </c>
    </row>
    <row r="8">
      <c r="B8" s="9" t="inlineStr">
        <is>
          <t>2026-09-14</t>
        </is>
      </c>
      <c r="C8" s="25" t="n">
        <v>59550</v>
      </c>
      <c r="D8" s="25" t="n">
        <v>2067</v>
      </c>
      <c r="E8" s="25" t="n">
        <v>397</v>
      </c>
      <c r="F8" s="27" t="n">
        <v>134</v>
      </c>
      <c r="G8" s="25" t="n"/>
    </row>
    <row r="9">
      <c r="B9" s="9" t="inlineStr">
        <is>
          <t>2026-09-21</t>
        </is>
      </c>
      <c r="C9" s="25" t="n">
        <v>87917</v>
      </c>
      <c r="D9" s="25" t="n">
        <v>4304</v>
      </c>
      <c r="E9" s="25" t="n">
        <v>86</v>
      </c>
      <c r="F9" s="27" t="n">
        <v>176</v>
      </c>
      <c r="G9" s="25" t="n"/>
    </row>
    <row r="10">
      <c r="B10" s="9" t="inlineStr">
        <is>
          <t>2026-09-28</t>
        </is>
      </c>
      <c r="C10" s="25" t="n">
        <v>59204</v>
      </c>
      <c r="D10" s="25" t="n">
        <v>1488</v>
      </c>
      <c r="E10" s="25" t="n">
        <v>3256</v>
      </c>
      <c r="F10" s="27" t="n">
        <v>145</v>
      </c>
      <c r="G10" s="25" t="n"/>
    </row>
    <row r="11">
      <c r="B11" s="9" t="inlineStr">
        <is>
          <t>2026-10-05</t>
        </is>
      </c>
      <c r="C11" s="25" t="n">
        <v>71981</v>
      </c>
      <c r="D11" s="25" t="n">
        <v>3816</v>
      </c>
      <c r="E11" s="25" t="n">
        <v>1374</v>
      </c>
      <c r="F11" s="27" t="n">
        <v>162</v>
      </c>
      <c r="G11" s="25" t="n"/>
    </row>
    <row r="12">
      <c r="B12" s="9" t="inlineStr">
        <is>
          <t>2026-10-12 (Mon only)</t>
        </is>
      </c>
      <c r="C12" s="25" t="n">
        <v>2415</v>
      </c>
      <c r="D12" s="25" t="n">
        <v>0</v>
      </c>
      <c r="E12" s="25" t="n">
        <v>0</v>
      </c>
      <c r="F12" s="27" t="n">
        <v>7</v>
      </c>
      <c r="G12" s="25" t="n"/>
    </row>
    <row r="14">
      <c r="B14" s="24" t="inlineStr">
        <is>
          <t>September 1–13 (ledger): $133,491 + $103,566 partial = see days; website showed ~$144,000. Week of Sep 7: ledger $103,566 vs website $27,000.</t>
        </is>
      </c>
    </row>
  </sheetData>
  <mergeCells count="1">
    <mergeCell ref="B2:H2"/>
  </mergeCells>
  <pageMargins left="0.75" right="0.75" top="1" bottom="1" header="0.5" footer="0.5"/>
  <pageSetup orientation="landscape" fitToHeight="1" fitToWidth="1"/>
</worksheet>
</file>

<file path=xl/worksheets/sheet4.xml><?xml version="1.0" encoding="utf-8"?>
<worksheet xmlns="http://schemas.openxmlformats.org/spreadsheetml/2006/main">
  <sheetPr>
    <outlinePr summaryBelow="1" summaryRight="1"/>
    <pageSetUpPr fitToPage="1"/>
  </sheetPr>
  <dimension ref="B1:I19"/>
  <sheetViews>
    <sheetView showGridLines="0" workbookViewId="0">
      <selection activeCell="A1" sqref="A1"/>
    </sheetView>
  </sheetViews>
  <sheetFormatPr baseColWidth="8" defaultRowHeight="15"/>
  <cols>
    <col width="60" customWidth="1" min="2" max="2"/>
    <col width="12" customWidth="1" min="3" max="3"/>
    <col width="12" customWidth="1" min="4" max="4"/>
    <col width="12" customWidth="1" min="5" max="5"/>
    <col width="12" customWidth="1" min="6" max="6"/>
    <col width="12" customWidth="1" min="7" max="7"/>
    <col width="12" customWidth="1" min="8" max="8"/>
    <col width="12" customWidth="1" min="9" max="9"/>
  </cols>
  <sheetData>
    <row r="1">
      <c r="B1" s="23" t="inlineStr">
        <is>
          <t>Overhead by line — Loop Bio Labs vs costs paid on behalf of sister brands</t>
        </is>
      </c>
    </row>
    <row r="3">
      <c r="B3" s="4" t="inlineStr">
        <is>
          <t>Line</t>
        </is>
      </c>
      <c r="C3" s="4" t="inlineStr">
        <is>
          <t>Apr</t>
        </is>
      </c>
      <c r="D3" s="4" t="inlineStr">
        <is>
          <t>May</t>
        </is>
      </c>
      <c r="E3" s="4" t="inlineStr">
        <is>
          <t>Jun</t>
        </is>
      </c>
      <c r="F3" s="4" t="inlineStr">
        <is>
          <t>Jul</t>
        </is>
      </c>
      <c r="G3" s="4" t="inlineStr">
        <is>
          <t>Aug</t>
        </is>
      </c>
      <c r="H3" s="4" t="inlineStr">
        <is>
          <t>Sep</t>
        </is>
      </c>
      <c r="I3" s="4" t="inlineStr">
        <is>
          <t>Oct MTD</t>
        </is>
      </c>
    </row>
    <row r="4">
      <c r="B4" s="9" t="inlineStr">
        <is>
          <t>Technology — software, hosting, SaaS</t>
        </is>
      </c>
      <c r="C4" s="10" t="n">
        <v>19405</v>
      </c>
      <c r="D4" s="10" t="n">
        <v>27000</v>
      </c>
      <c r="E4" s="10" t="n">
        <v>21000</v>
      </c>
      <c r="F4" s="13" t="n">
        <v>22733</v>
      </c>
      <c r="G4" s="13" t="n">
        <v>22733</v>
      </c>
      <c r="H4" s="13" t="n">
        <v>22000</v>
      </c>
      <c r="I4" s="10" t="n"/>
    </row>
    <row r="5">
      <c r="B5" s="9" t="inlineStr">
        <is>
          <t>Technology — AI tooling</t>
        </is>
      </c>
      <c r="C5" s="10" t="n">
        <v>3183</v>
      </c>
      <c r="D5" s="10" t="n">
        <v>21000</v>
      </c>
      <c r="E5" s="10" t="n">
        <v>9000</v>
      </c>
      <c r="F5" s="13" t="n">
        <v>5167</v>
      </c>
      <c r="G5" s="13" t="n">
        <v>5167</v>
      </c>
      <c r="H5" s="13" t="n">
        <v>5000</v>
      </c>
      <c r="I5" s="10" t="n"/>
    </row>
    <row r="6">
      <c r="B6" s="9" t="inlineStr">
        <is>
          <t>Contractors and staff — core team and support</t>
        </is>
      </c>
      <c r="C6" s="10" t="n">
        <v>66824</v>
      </c>
      <c r="D6" s="10" t="n">
        <v>86343</v>
      </c>
      <c r="E6" s="10" t="n">
        <v>86300</v>
      </c>
      <c r="F6" s="13" t="n">
        <v>98534</v>
      </c>
      <c r="G6" s="13" t="n">
        <v>101924</v>
      </c>
      <c r="H6" s="13" t="n">
        <v>93698</v>
      </c>
      <c r="I6" s="10" t="n"/>
    </row>
    <row r="7">
      <c r="B7" s="9" t="inlineStr">
        <is>
          <t>Contractors — related party (DSCO: William &amp; Megan)</t>
        </is>
      </c>
      <c r="C7" s="10" t="n">
        <v>28000</v>
      </c>
      <c r="D7" s="10" t="n">
        <v>23500</v>
      </c>
      <c r="E7" s="10" t="n">
        <v>15000</v>
      </c>
      <c r="F7" s="13" t="n">
        <v>19000</v>
      </c>
      <c r="G7" s="13" t="n">
        <v>19000</v>
      </c>
      <c r="H7" s="13" t="n">
        <v>19000</v>
      </c>
      <c r="I7" s="10" t="n"/>
    </row>
    <row r="8">
      <c r="B8" s="9" t="inlineStr">
        <is>
          <t>Dev contractors</t>
        </is>
      </c>
      <c r="C8" s="10" t="n">
        <v>720</v>
      </c>
      <c r="D8" s="10" t="n">
        <v>0</v>
      </c>
      <c r="E8" s="10" t="n">
        <v>5000</v>
      </c>
      <c r="F8" s="13" t="n">
        <v>0</v>
      </c>
      <c r="G8" s="13" t="n">
        <v>0</v>
      </c>
      <c r="H8" s="13" t="n">
        <v>0</v>
      </c>
      <c r="I8" s="10" t="n"/>
    </row>
    <row r="9">
      <c r="B9" s="9" t="inlineStr">
        <is>
          <t>Legal and accounting</t>
        </is>
      </c>
      <c r="C9" s="10" t="n">
        <v>7023</v>
      </c>
      <c r="D9" s="10" t="n">
        <v>5500</v>
      </c>
      <c r="E9" s="10" t="n">
        <v>5000</v>
      </c>
      <c r="F9" s="13" t="n">
        <v>6200</v>
      </c>
      <c r="G9" s="13" t="n">
        <v>6200</v>
      </c>
      <c r="H9" s="13" t="n">
        <v>6000</v>
      </c>
      <c r="I9" s="10" t="n"/>
    </row>
    <row r="10">
      <c r="B10" s="9" t="inlineStr">
        <is>
          <t>Travel</t>
        </is>
      </c>
      <c r="C10" s="10" t="n">
        <v>11744</v>
      </c>
      <c r="D10" s="10" t="n">
        <v>5000</v>
      </c>
      <c r="E10" s="10" t="n">
        <v>7000</v>
      </c>
      <c r="F10" s="13" t="n">
        <v>5167</v>
      </c>
      <c r="G10" s="13" t="n">
        <v>5167</v>
      </c>
      <c r="H10" s="13" t="n">
        <v>5000</v>
      </c>
      <c r="I10" s="10" t="n"/>
    </row>
    <row r="11">
      <c r="B11" s="9" t="inlineStr">
        <is>
          <t>Meals and entertainment</t>
        </is>
      </c>
      <c r="C11" s="10" t="n">
        <v>3324</v>
      </c>
      <c r="D11" s="10" t="n">
        <v>0</v>
      </c>
      <c r="E11" s="10" t="n">
        <v>10000</v>
      </c>
      <c r="F11" s="13" t="n">
        <v>0</v>
      </c>
      <c r="G11" s="13" t="n">
        <v>0</v>
      </c>
      <c r="H11" s="13" t="n">
        <v>0</v>
      </c>
      <c r="I11" s="10" t="n"/>
    </row>
    <row r="12">
      <c r="B12" s="9" t="inlineStr">
        <is>
          <t>Rent, utilities, insurance</t>
        </is>
      </c>
      <c r="C12" s="10" t="n">
        <v>2168</v>
      </c>
      <c r="D12" s="10" t="n">
        <v>0</v>
      </c>
      <c r="E12" s="10" t="n">
        <v>3700</v>
      </c>
      <c r="F12" s="13" t="n">
        <v>0</v>
      </c>
      <c r="G12" s="13" t="n">
        <v>0</v>
      </c>
      <c r="H12" s="13" t="n">
        <v>0</v>
      </c>
      <c r="I12" s="10" t="n"/>
    </row>
    <row r="13">
      <c r="B13" s="9" t="inlineStr">
        <is>
          <t>Office, supplies, bank fees, licences, misc</t>
        </is>
      </c>
      <c r="C13" s="10" t="n">
        <v>2411</v>
      </c>
      <c r="D13" s="10" t="n">
        <v>8000</v>
      </c>
      <c r="E13" s="10" t="n">
        <v>5533</v>
      </c>
      <c r="F13" s="13" t="n">
        <v>8267</v>
      </c>
      <c r="G13" s="13" t="n">
        <v>8267</v>
      </c>
      <c r="H13" s="13" t="n">
        <v>8000</v>
      </c>
      <c r="I13" s="10" t="n"/>
    </row>
    <row r="14">
      <c r="B14" s="9" t="inlineStr">
        <is>
          <t>R&amp;D / product testing</t>
        </is>
      </c>
      <c r="C14" s="10" t="n">
        <v>3232</v>
      </c>
      <c r="D14" s="10" t="n">
        <v>0</v>
      </c>
      <c r="E14" s="10" t="n">
        <v>0</v>
      </c>
      <c r="F14" s="13" t="n">
        <v>0</v>
      </c>
      <c r="G14" s="13" t="n">
        <v>0</v>
      </c>
      <c r="H14" s="13" t="n">
        <v>0</v>
      </c>
      <c r="I14" s="10" t="n"/>
    </row>
    <row r="15">
      <c r="B15" s="6" t="inlineStr">
        <is>
          <t>Loop Bio Labs overhead</t>
        </is>
      </c>
      <c r="C15" s="14">
        <f>C4+C5+C6+C7+C8+C9+C10+C11+C12+C13+C14</f>
        <v/>
      </c>
      <c r="D15" s="14">
        <f>D4+D5+D6+D7+D8+D9+D10+D11+D12+D13+D14</f>
        <v/>
      </c>
      <c r="E15" s="14">
        <f>E4+E5+E6+E7+E8+E9+E10+E11+E12+E13+E14</f>
        <v/>
      </c>
      <c r="F15" s="14">
        <f>F4+F5+F6+F7+F8+F9+F10+F11+F12+F13+F14</f>
        <v/>
      </c>
      <c r="G15" s="14">
        <f>G4+G5+G6+G7+G8+G9+G10+G11+G12+G13+G14</f>
        <v/>
      </c>
      <c r="H15" s="14">
        <f>H4+H5+H6+H7+H8+H9+H10+H11+H12+H13+H14</f>
        <v/>
      </c>
      <c r="I15" s="14">
        <f>I4+I5+I6+I7+I8+I9+I10+I11+I12+I13+I14</f>
        <v/>
      </c>
    </row>
    <row r="16">
      <c r="B16" s="9" t="inlineStr">
        <is>
          <t>Costs paid for sister brands (Loopway events, Loyal Labs, Optimized Pet, Optimizers) — recharged, below operating income</t>
        </is>
      </c>
      <c r="C16" s="10" t="n">
        <v>21710</v>
      </c>
      <c r="D16" s="10" t="n">
        <v>15000</v>
      </c>
      <c r="E16" s="10" t="n">
        <v>15000</v>
      </c>
      <c r="F16" s="13" t="n">
        <v>15500</v>
      </c>
      <c r="G16" s="13" t="n">
        <v>15500</v>
      </c>
      <c r="H16" s="13" t="n">
        <v>15000</v>
      </c>
      <c r="I16" s="10" t="n"/>
    </row>
    <row r="17">
      <c r="B17" s="9" t="inlineStr">
        <is>
          <t>Basis</t>
        </is>
      </c>
      <c r="C17" s="18" t="inlineStr">
        <is>
          <t>Books (QBO)</t>
        </is>
      </c>
      <c r="D17" s="18" t="inlineStr">
        <is>
          <t>Mgmt report</t>
        </is>
      </c>
      <c r="E17" s="18" t="inlineStr">
        <is>
          <t>Model</t>
        </is>
      </c>
      <c r="F17" s="19" t="inlineStr">
        <is>
          <t>BUDGET</t>
        </is>
      </c>
      <c r="G17" s="19" t="inlineStr">
        <is>
          <t>BUDGET</t>
        </is>
      </c>
      <c r="H17" s="19" t="inlineStr">
        <is>
          <t>BUDGET</t>
        </is>
      </c>
      <c r="I17" s="18" t="inlineStr">
        <is>
          <t>—</t>
        </is>
      </c>
    </row>
    <row r="19">
      <c r="B19" s="24" t="inlineStr">
        <is>
          <t>Red = budget pending closed books. The sister-brand line is third-party cost of other brands paid by Loop Bio Labs, not Loop Bio Labs overhead.</t>
        </is>
      </c>
    </row>
  </sheetData>
  <pageMargins left="0.75" right="0.75" top="1" bottom="1" header="0.5" footer="0.5"/>
  <pageSetup orientation="landscape" fitToHeight="1" fitToWidth="1"/>
</worksheet>
</file>

<file path=xl/worksheets/sheet5.xml><?xml version="1.0" encoding="utf-8"?>
<worksheet xmlns="http://schemas.openxmlformats.org/spreadsheetml/2006/main">
  <sheetPr>
    <outlinePr summaryBelow="1" summaryRight="1"/>
    <pageSetUpPr fitToPage="1"/>
  </sheetPr>
  <dimension ref="B1:J22"/>
  <sheetViews>
    <sheetView showGridLines="0" workbookViewId="0">
      <selection activeCell="A1" sqref="A1"/>
    </sheetView>
  </sheetViews>
  <sheetFormatPr baseColWidth="8" defaultRowHeight="15"/>
  <cols>
    <col width="66" customWidth="1" min="2" max="2"/>
    <col width="12" customWidth="1" min="3" max="3"/>
    <col width="12" customWidth="1" min="4" max="4"/>
    <col width="12" customWidth="1" min="5" max="5"/>
    <col width="12" customWidth="1" min="6" max="6"/>
    <col width="12" customWidth="1" min="7" max="7"/>
    <col width="12" customWidth="1" min="8" max="8"/>
    <col width="12" customWidth="1" min="9" max="9"/>
    <col width="60" customWidth="1" min="10" max="10"/>
  </cols>
  <sheetData>
    <row r="1">
      <c r="B1" s="23" t="inlineStr">
        <is>
          <t>The same six months as a RUO Pro partner brand on Package C — illustrative</t>
        </is>
      </c>
    </row>
    <row r="2" ht="44" customHeight="1">
      <c r="B2" s="28" t="inlineStr">
        <is>
          <t>Takes Loop Bio Labs' actual sales, refunds, fees, units and commissions, and replaces Loop's costs with a partner's: product at the Polymer dropship price book (tier by monthly units), in-house agency at 20% of media, Platform Fee, and 25% Profit Share (Package C, after Breakeven). Loop's own overhead is excluded; a partner's overhead is its own. Hypothetical — an earnings claim under the Earnings Claim Statement, item (e).</t>
        </is>
      </c>
    </row>
    <row r="4">
      <c r="B4" s="4" t="inlineStr">
        <is>
          <t>Line</t>
        </is>
      </c>
      <c r="C4" s="4" t="inlineStr">
        <is>
          <t>Apr</t>
        </is>
      </c>
      <c r="D4" s="4" t="inlineStr">
        <is>
          <t>May</t>
        </is>
      </c>
      <c r="E4" s="4" t="inlineStr">
        <is>
          <t>Jun</t>
        </is>
      </c>
      <c r="F4" s="4" t="inlineStr">
        <is>
          <t>Jul</t>
        </is>
      </c>
      <c r="G4" s="4" t="inlineStr">
        <is>
          <t>Aug</t>
        </is>
      </c>
      <c r="H4" s="4" t="inlineStr">
        <is>
          <t>Sep</t>
        </is>
      </c>
      <c r="J4" s="5" t="inlineStr">
        <is>
          <t>Basis</t>
        </is>
      </c>
    </row>
    <row r="5">
      <c r="B5" s="6" t="inlineStr">
        <is>
          <t>Net revenue (actual — Monthly P&amp;L)</t>
        </is>
      </c>
      <c r="C5" s="7">
        <f>'Monthly P&amp;L'!C16</f>
        <v/>
      </c>
      <c r="D5" s="7">
        <f>'Monthly P&amp;L'!D16</f>
        <v/>
      </c>
      <c r="E5" s="7">
        <f>'Monthly P&amp;L'!E16</f>
        <v/>
      </c>
      <c r="F5" s="7">
        <f>'Monthly P&amp;L'!F16</f>
        <v/>
      </c>
      <c r="G5" s="7">
        <f>'Monthly P&amp;L'!G16</f>
        <v/>
      </c>
      <c r="H5" s="7">
        <f>'Monthly P&amp;L'!H16</f>
        <v/>
      </c>
    </row>
    <row r="6">
      <c r="B6" s="9" t="inlineStr">
        <is>
          <t xml:space="preserve">    Product — Polymer dropship price × units shipped</t>
        </is>
      </c>
      <c r="C6" s="10" t="n">
        <v>-29574</v>
      </c>
      <c r="D6" s="10" t="n">
        <v>-53777</v>
      </c>
      <c r="E6" s="10" t="n">
        <v>-39246</v>
      </c>
      <c r="F6" s="10" t="n">
        <v>-30824</v>
      </c>
      <c r="G6" s="10" t="n">
        <v>-39117</v>
      </c>
      <c r="H6" s="10" t="n">
        <v>-47727</v>
      </c>
      <c r="I6" s="29" t="inlineStr">
        <is>
          <t>tier from the month's units; basket price $27.54 → $20.51 (r8)</t>
        </is>
      </c>
    </row>
    <row r="7">
      <c r="B7" s="9" t="inlineStr">
        <is>
          <t xml:space="preserve">    Carrier shipping (actual)</t>
        </is>
      </c>
      <c r="C7" s="10">
        <f>-12505</f>
        <v/>
      </c>
      <c r="D7" s="10">
        <f>-18500</f>
        <v/>
      </c>
      <c r="E7" s="10">
        <f>-16829</f>
        <v/>
      </c>
      <c r="F7" s="10">
        <f>-12505</f>
        <v/>
      </c>
      <c r="G7" s="10">
        <f>-8322</f>
        <v/>
      </c>
      <c r="H7" s="10">
        <f>-8718</f>
        <v/>
      </c>
      <c r="I7" s="29" t="inlineStr">
        <is>
          <t>Loop's carrier cost; labor excluded (Polymer handles)</t>
        </is>
      </c>
    </row>
    <row r="8">
      <c r="B8" s="9" t="inlineStr">
        <is>
          <t xml:space="preserve">    Payment processing (actual)</t>
        </is>
      </c>
      <c r="C8" s="10">
        <f>'Monthly P&amp;L'!C21</f>
        <v/>
      </c>
      <c r="D8" s="10">
        <f>'Monthly P&amp;L'!D21</f>
        <v/>
      </c>
      <c r="E8" s="10">
        <f>'Monthly P&amp;L'!E21</f>
        <v/>
      </c>
      <c r="F8" s="10">
        <f>'Monthly P&amp;L'!F21</f>
        <v/>
      </c>
      <c r="G8" s="10">
        <f>'Monthly P&amp;L'!G21</f>
        <v/>
      </c>
      <c r="H8" s="10">
        <f>'Monthly P&amp;L'!H21</f>
        <v/>
      </c>
    </row>
    <row r="9">
      <c r="B9" s="6" t="inlineStr">
        <is>
          <t>Gross profit</t>
        </is>
      </c>
      <c r="C9" s="12">
        <f>C5+C6+C7+C8</f>
        <v/>
      </c>
      <c r="D9" s="12">
        <f>D5+D6+D7+D8</f>
        <v/>
      </c>
      <c r="E9" s="12">
        <f>E5+E6+E7+E8</f>
        <v/>
      </c>
      <c r="F9" s="12">
        <f>F5+F6+F7+F8</f>
        <v/>
      </c>
      <c r="G9" s="12">
        <f>G5+G6+G7+G8</f>
        <v/>
      </c>
      <c r="H9" s="12">
        <f>H5+H6+H7+H8</f>
        <v/>
      </c>
    </row>
    <row r="10">
      <c r="B10" s="9" t="inlineStr">
        <is>
          <t xml:space="preserve">    Advertising — media (same spend)</t>
        </is>
      </c>
      <c r="C10" s="10">
        <f>'Monthly P&amp;L'!C26</f>
        <v/>
      </c>
      <c r="D10" s="10">
        <f>'Monthly P&amp;L'!D26</f>
        <v/>
      </c>
      <c r="E10" s="10">
        <f>'Monthly P&amp;L'!E26</f>
        <v/>
      </c>
      <c r="F10" s="13">
        <f>'Monthly P&amp;L'!F26</f>
        <v/>
      </c>
      <c r="G10" s="13">
        <f>'Monthly P&amp;L'!G26</f>
        <v/>
      </c>
      <c r="H10" s="13">
        <f>'Monthly P&amp;L'!H26</f>
        <v/>
      </c>
      <c r="I10" s="29" t="inlineStr">
        <is>
          <t>Jul–Sep budget until actuals</t>
        </is>
      </c>
    </row>
    <row r="11">
      <c r="B11" s="9" t="inlineStr">
        <is>
          <t xml:space="preserve">    Agency — 20% of media (in-house agency, replaces Loop's agency fee)</t>
        </is>
      </c>
      <c r="C11" s="10">
        <f>C10*0.2</f>
        <v/>
      </c>
      <c r="D11" s="10">
        <f>D10*0.2</f>
        <v/>
      </c>
      <c r="E11" s="10">
        <f>E10*0.2</f>
        <v/>
      </c>
      <c r="F11" s="13">
        <f>F10*0.2</f>
        <v/>
      </c>
      <c r="G11" s="13">
        <f>G10*0.2</f>
        <v/>
      </c>
      <c r="H11" s="13">
        <f>H10*0.2</f>
        <v/>
      </c>
    </row>
    <row r="12">
      <c r="B12" s="9" t="inlineStr">
        <is>
          <t xml:space="preserve">    Affiliate commissions (actual)</t>
        </is>
      </c>
      <c r="C12" s="10">
        <f>'Monthly P&amp;L'!C28</f>
        <v/>
      </c>
      <c r="D12" s="10">
        <f>'Monthly P&amp;L'!D28</f>
        <v/>
      </c>
      <c r="E12" s="10">
        <f>'Monthly P&amp;L'!E28</f>
        <v/>
      </c>
      <c r="F12" s="10">
        <f>'Monthly P&amp;L'!F28</f>
        <v/>
      </c>
      <c r="G12" s="10">
        <f>'Monthly P&amp;L'!G28</f>
        <v/>
      </c>
      <c r="H12" s="10">
        <f>'Monthly P&amp;L'!H28</f>
        <v/>
      </c>
      <c r="I12" s="29" t="inlineStr">
        <is>
          <t>a partner's affiliate program would be its own choice</t>
        </is>
      </c>
    </row>
    <row r="13">
      <c r="B13" s="6" t="inlineStr">
        <is>
          <t>NET PROCEEDS (CSA definition)</t>
        </is>
      </c>
      <c r="C13" s="14">
        <f>C9+C10+C11+C12</f>
        <v/>
      </c>
      <c r="D13" s="14">
        <f>D9+D10+D11+D12</f>
        <v/>
      </c>
      <c r="E13" s="14">
        <f>E9+E10+E11+E12</f>
        <v/>
      </c>
      <c r="F13" s="14">
        <f>F9+F10+F11+F12</f>
        <v/>
      </c>
      <c r="G13" s="14">
        <f>G9+G10+G11+G12</f>
        <v/>
      </c>
      <c r="H13" s="14">
        <f>H9+H10+H11+H12</f>
        <v/>
      </c>
    </row>
    <row r="14">
      <c r="B14" s="9" t="inlineStr">
        <is>
          <t>Trailing-12-month GMV (ledger)</t>
        </is>
      </c>
      <c r="C14" s="10" t="n">
        <v>4609743</v>
      </c>
      <c r="D14" s="10" t="n">
        <v>5392138</v>
      </c>
      <c r="E14" s="10" t="n">
        <v>6013779</v>
      </c>
      <c r="F14" s="10" t="n">
        <v>6423238</v>
      </c>
      <c r="G14" s="10" t="n">
        <v>6636391</v>
      </c>
      <c r="H14" s="10" t="n">
        <v>6796564</v>
      </c>
      <c r="I14" s="29" t="inlineStr">
        <is>
          <t>12 months ending the month shown; used for the Platform Fee step</t>
        </is>
      </c>
    </row>
    <row r="15">
      <c r="B15" s="9" t="inlineStr">
        <is>
          <t xml:space="preserve">    Platform Fee — $1,000 + $1,000 per additional $250k trailing-12 GMV</t>
        </is>
      </c>
      <c r="C15" s="10">
        <f>-(1000+1000*MAX(0,ROUNDDOWN((C14-100000)/250000,0)))</f>
        <v/>
      </c>
      <c r="D15" s="10">
        <f>-(1000+1000*MAX(0,ROUNDDOWN((D14-100000)/250000,0)))</f>
        <v/>
      </c>
      <c r="E15" s="10">
        <f>-(1000+1000*MAX(0,ROUNDDOWN((E14-100000)/250000,0)))</f>
        <v/>
      </c>
      <c r="F15" s="10">
        <f>-(1000+1000*MAX(0,ROUNDDOWN((F14-100000)/250000,0)))</f>
        <v/>
      </c>
      <c r="G15" s="10">
        <f>-(1000+1000*MAX(0,ROUNDDOWN((G14-100000)/250000,0)))</f>
        <v/>
      </c>
      <c r="H15" s="10">
        <f>-(1000+1000*MAX(0,ROUNDDOWN((H14-100000)/250000,0)))</f>
        <v/>
      </c>
      <c r="I15" s="29" t="inlineStr">
        <is>
          <t>Package Schedule; free period assumed elapsed</t>
        </is>
      </c>
    </row>
    <row r="16">
      <c r="B16" s="6" t="inlineStr">
        <is>
          <t>Net Profit (CSA definition)</t>
        </is>
      </c>
      <c r="C16" s="12">
        <f>C13+C15</f>
        <v/>
      </c>
      <c r="D16" s="12">
        <f>D13+D15</f>
        <v/>
      </c>
      <c r="E16" s="12">
        <f>E13+E15</f>
        <v/>
      </c>
      <c r="F16" s="12">
        <f>F13+F15</f>
        <v/>
      </c>
      <c r="G16" s="12">
        <f>G13+G15</f>
        <v/>
      </c>
      <c r="H16" s="12">
        <f>H13+H15</f>
        <v/>
      </c>
    </row>
    <row r="17">
      <c r="B17" s="9" t="inlineStr">
        <is>
          <t xml:space="preserve">    Profit Share — 25% (Package C, after Breakeven)</t>
        </is>
      </c>
      <c r="C17" s="10">
        <f>-MAX(0,C16)*0.25</f>
        <v/>
      </c>
      <c r="D17" s="10">
        <f>-MAX(0,D16)*0.25</f>
        <v/>
      </c>
      <c r="E17" s="10">
        <f>-MAX(0,E16)*0.25</f>
        <v/>
      </c>
      <c r="F17" s="10">
        <f>-MAX(0,F16)*0.25</f>
        <v/>
      </c>
      <c r="G17" s="10">
        <f>-MAX(0,G16)*0.25</f>
        <v/>
      </c>
      <c r="H17" s="10">
        <f>-MAX(0,H16)*0.25</f>
        <v/>
      </c>
    </row>
    <row r="18">
      <c r="B18" s="6" t="inlineStr">
        <is>
          <t>CLIENT RECOVERY — what the partner keeps before its own overhead</t>
        </is>
      </c>
      <c r="C18" s="14">
        <f>C16+C17</f>
        <v/>
      </c>
      <c r="D18" s="14">
        <f>D16+D17</f>
        <v/>
      </c>
      <c r="E18" s="14">
        <f>E16+E17</f>
        <v/>
      </c>
      <c r="F18" s="14">
        <f>F16+F17</f>
        <v/>
      </c>
      <c r="G18" s="14">
        <f>G16+G17</f>
        <v/>
      </c>
      <c r="H18" s="14">
        <f>H16+H17</f>
        <v/>
      </c>
    </row>
    <row r="19">
      <c r="B19" s="9" t="inlineStr">
        <is>
          <t>Client Recovery as % of net revenue</t>
        </is>
      </c>
      <c r="C19" s="16">
        <f>IFERROR(C18/C5,0)</f>
        <v/>
      </c>
      <c r="D19" s="16">
        <f>IFERROR(D18/D5,0)</f>
        <v/>
      </c>
      <c r="E19" s="16">
        <f>IFERROR(E18/E5,0)</f>
        <v/>
      </c>
      <c r="F19" s="16">
        <f>IFERROR(F18/F5,0)</f>
        <v/>
      </c>
      <c r="G19" s="16">
        <f>IFERROR(G18/G5,0)</f>
        <v/>
      </c>
      <c r="H19" s="16">
        <f>IFERROR(H18/H5,0)</f>
        <v/>
      </c>
    </row>
    <row r="21" ht="30" customHeight="1">
      <c r="B21" s="22" t="inlineStr">
        <is>
          <t>What RUO Pro / Polymer earn on these months = the product line (price less Polymer's cost), the Platform Fee, the Profit Share, and the agency fee. Supplier margin is set by the published price book (Polymer_Price_Book r8, attached) — tiered by monthly volume; partner pays the same price whatever the product cost Polymer.</t>
        </is>
      </c>
    </row>
    <row r="22" ht="30" customHeight="1">
      <c r="B22" s="22" t="inlineStr">
        <is>
          <t>Not in this view: a partner's own overhead (staff, tools, legal), the Setup Fee and Marketing Budget recovery (the Breakeven Assurance mechanics), and the processor reserve timing. The Client Store Model covers those.</t>
        </is>
      </c>
    </row>
  </sheetData>
  <mergeCells count="3">
    <mergeCell ref="B22:J22"/>
    <mergeCell ref="B21:J21"/>
    <mergeCell ref="B2:J2"/>
  </mergeCells>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2026-10-12T14:51:21Z</dcterms:created>
  <dcterms:modified xmlns:dcterms="http://purl.org/dc/terms/" xmlns:xsi="http://www.w3.org/2001/XMLSchema-instance" xsi:type="dcterms:W3CDTF">2026-10-12T14:51:21Z</dcterms:modified>
</cp:coreProperties>
</file>